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D29C056A-432C-4EDE-BD8B-61D9A4312A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O14" i="1"/>
  <c r="P14" i="1" s="1"/>
  <c r="H14" i="1"/>
  <c r="Q13" i="1"/>
  <c r="O13" i="1"/>
  <c r="P13" i="1" s="1"/>
  <c r="R13" i="1" s="1"/>
  <c r="S13" i="1" s="1"/>
  <c r="H13" i="1"/>
  <c r="O12" i="1"/>
  <c r="P12" i="1" s="1"/>
  <c r="H12" i="1"/>
  <c r="Q11" i="1"/>
  <c r="O11" i="1"/>
  <c r="P11" i="1" s="1"/>
  <c r="R11" i="1" s="1"/>
  <c r="S11" i="1" s="1"/>
  <c r="H11" i="1"/>
  <c r="O10" i="1"/>
  <c r="P10" i="1" s="1"/>
  <c r="H10" i="1"/>
  <c r="Q9" i="1"/>
  <c r="O9" i="1"/>
  <c r="P9" i="1" s="1"/>
  <c r="R9" i="1" s="1"/>
  <c r="S9" i="1" s="1"/>
  <c r="H9" i="1"/>
  <c r="O8" i="1"/>
  <c r="P8" i="1" s="1"/>
  <c r="H8" i="1"/>
  <c r="Q7" i="1"/>
  <c r="O7" i="1"/>
  <c r="P7" i="1" s="1"/>
  <c r="R7" i="1" s="1"/>
  <c r="S7" i="1" s="1"/>
  <c r="H7" i="1"/>
  <c r="O6" i="1"/>
  <c r="P6" i="1" s="1"/>
  <c r="H6" i="1"/>
  <c r="Q5" i="1"/>
  <c r="O5" i="1"/>
  <c r="P5" i="1" s="1"/>
  <c r="R5" i="1" s="1"/>
  <c r="S5" i="1" s="1"/>
  <c r="H5" i="1"/>
  <c r="O4" i="1"/>
  <c r="O15" i="1" s="1"/>
  <c r="H4" i="1"/>
  <c r="P4" i="1" l="1"/>
  <c r="P15" i="1" s="1"/>
  <c r="Q4" i="1"/>
  <c r="Q14" i="1"/>
  <c r="Q6" i="1"/>
  <c r="Q10" i="1"/>
  <c r="R4" i="1"/>
  <c r="R15" i="1" s="1"/>
  <c r="R14" i="1"/>
  <c r="S14" i="1" s="1"/>
  <c r="Q8" i="1"/>
  <c r="Q12" i="1"/>
  <c r="R6" i="1"/>
  <c r="S6" i="1" s="1"/>
  <c r="R8" i="1"/>
  <c r="S8" i="1" s="1"/>
  <c r="R10" i="1"/>
  <c r="S10" i="1" s="1"/>
  <c r="R12" i="1"/>
  <c r="S12" i="1" s="1"/>
  <c r="S4" i="1" l="1"/>
  <c r="S15" i="1" s="1"/>
  <c r="Q15" i="1"/>
</calcChain>
</file>

<file path=xl/sharedStrings.xml><?xml version="1.0" encoding="utf-8"?>
<sst xmlns="http://schemas.openxmlformats.org/spreadsheetml/2006/main" count="46" uniqueCount="45">
  <si>
    <t>姓名</t>
  </si>
  <si>
    <t>利好</t>
  </si>
  <si>
    <t>工資表-社保金個稅計算</t>
    <phoneticPr fontId="9" type="noConversion"/>
  </si>
  <si>
    <t>序號</t>
    <phoneticPr fontId="9" type="noConversion"/>
  </si>
  <si>
    <t>部門</t>
    <phoneticPr fontId="9" type="noConversion"/>
  </si>
  <si>
    <t>工資部分</t>
    <phoneticPr fontId="9" type="noConversion"/>
  </si>
  <si>
    <t>合計</t>
    <phoneticPr fontId="9" type="noConversion"/>
  </si>
  <si>
    <t>免征額</t>
    <phoneticPr fontId="9" type="noConversion"/>
  </si>
  <si>
    <t>五險一金</t>
    <phoneticPr fontId="9" type="noConversion"/>
  </si>
  <si>
    <t>總扣除</t>
    <phoneticPr fontId="9" type="noConversion"/>
  </si>
  <si>
    <t>應稅所得額</t>
    <phoneticPr fontId="9" type="noConversion"/>
  </si>
  <si>
    <t>代扣個稅</t>
    <phoneticPr fontId="9" type="noConversion"/>
  </si>
  <si>
    <t>實發工資</t>
    <phoneticPr fontId="9" type="noConversion"/>
  </si>
  <si>
    <t>基本工資</t>
    <phoneticPr fontId="9" type="noConversion"/>
  </si>
  <si>
    <t>崗位補貼</t>
    <phoneticPr fontId="9" type="noConversion"/>
  </si>
  <si>
    <t>加班補貼</t>
    <phoneticPr fontId="9" type="noConversion"/>
  </si>
  <si>
    <t>養老保險</t>
    <phoneticPr fontId="9" type="noConversion"/>
  </si>
  <si>
    <t>醫療保險</t>
    <phoneticPr fontId="9" type="noConversion"/>
  </si>
  <si>
    <t>失業保險</t>
    <phoneticPr fontId="9" type="noConversion"/>
  </si>
  <si>
    <t>住房公積金</t>
    <phoneticPr fontId="9" type="noConversion"/>
  </si>
  <si>
    <t>上月調整</t>
    <phoneticPr fontId="9" type="noConversion"/>
  </si>
  <si>
    <t>扣款合計</t>
    <phoneticPr fontId="9" type="noConversion"/>
  </si>
  <si>
    <t>部門1</t>
    <phoneticPr fontId="9" type="noConversion"/>
  </si>
  <si>
    <t>陶葉</t>
    <phoneticPr fontId="9" type="noConversion"/>
  </si>
  <si>
    <t>部門2</t>
    <phoneticPr fontId="9" type="noConversion"/>
  </si>
  <si>
    <t>部門3</t>
    <phoneticPr fontId="9" type="noConversion"/>
  </si>
  <si>
    <t>趙1</t>
    <phoneticPr fontId="9" type="noConversion"/>
  </si>
  <si>
    <t>部門4</t>
    <phoneticPr fontId="9" type="noConversion"/>
  </si>
  <si>
    <t>趙2</t>
    <phoneticPr fontId="9" type="noConversion"/>
  </si>
  <si>
    <t>部門5</t>
    <phoneticPr fontId="9" type="noConversion"/>
  </si>
  <si>
    <t>趙3</t>
    <phoneticPr fontId="9" type="noConversion"/>
  </si>
  <si>
    <t>部門6</t>
    <phoneticPr fontId="9" type="noConversion"/>
  </si>
  <si>
    <t>趙4</t>
    <phoneticPr fontId="9" type="noConversion"/>
  </si>
  <si>
    <t>部門7</t>
    <phoneticPr fontId="9" type="noConversion"/>
  </si>
  <si>
    <t>趙5</t>
    <phoneticPr fontId="9" type="noConversion"/>
  </si>
  <si>
    <t>部門8</t>
    <phoneticPr fontId="9" type="noConversion"/>
  </si>
  <si>
    <t>趙6</t>
    <phoneticPr fontId="9" type="noConversion"/>
  </si>
  <si>
    <t>部門9</t>
    <phoneticPr fontId="9" type="noConversion"/>
  </si>
  <si>
    <t>趙7</t>
    <phoneticPr fontId="9" type="noConversion"/>
  </si>
  <si>
    <t>部門10</t>
    <phoneticPr fontId="9" type="noConversion"/>
  </si>
  <si>
    <t>趙8</t>
    <phoneticPr fontId="9" type="noConversion"/>
  </si>
  <si>
    <t>部門11</t>
    <phoneticPr fontId="9" type="noConversion"/>
  </si>
  <si>
    <t>趙9</t>
    <phoneticPr fontId="9" type="noConversion"/>
  </si>
  <si>
    <t>製錶人：</t>
    <phoneticPr fontId="9" type="noConversion"/>
  </si>
  <si>
    <t>審核人：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</si>
</sst>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_ * #,##0.00_ ;_ * \-#,##0.00_ ;_ * &quot;-&quot;??_ ;_ @_ "/>
  </numFmts>
  <fonts count="10">
    <font>
      <sz val="11"/>
      <color theme="1"/>
      <name val="新細明體"/>
      <charset val="134"/>
      <scheme val="minor"/>
    </font>
    <font>
      <sz val="10"/>
      <name val="华文细黑"/>
      <charset val="134"/>
    </font>
    <font>
      <sz val="16"/>
      <color theme="1"/>
      <name val="新細明體"/>
      <charset val="134"/>
      <scheme val="minor"/>
    </font>
    <font>
      <sz val="26"/>
      <name val="华文细黑"/>
      <charset val="134"/>
    </font>
    <font>
      <b/>
      <sz val="11"/>
      <color theme="0"/>
      <name val="华文细黑"/>
      <charset val="134"/>
    </font>
    <font>
      <sz val="10"/>
      <name val="宋体"/>
      <charset val="134"/>
    </font>
    <font>
      <sz val="16"/>
      <name val="华文细黑"/>
      <charset val="134"/>
    </font>
    <font>
      <sz val="11"/>
      <color theme="1"/>
      <name val="新細明體"/>
      <charset val="134"/>
      <scheme val="minor"/>
    </font>
    <font>
      <sz val="12"/>
      <name val="宋体"/>
      <charset val="134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3ADA7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3A9A5"/>
      </left>
      <right style="dashed">
        <color rgb="FF03A9A5"/>
      </right>
      <top/>
      <bottom style="dashed">
        <color rgb="FF03A9A5"/>
      </bottom>
      <diagonal/>
    </border>
    <border>
      <left style="dashed">
        <color rgb="FF03A9A5"/>
      </left>
      <right style="dashed">
        <color rgb="FF03A9A5"/>
      </right>
      <top/>
      <bottom style="dashed">
        <color rgb="FF03A9A5"/>
      </bottom>
      <diagonal/>
    </border>
    <border>
      <left style="medium">
        <color rgb="FF03A9A5"/>
      </left>
      <right style="dashed">
        <color rgb="FF03A9A5"/>
      </right>
      <top style="dashed">
        <color rgb="FF03A9A5"/>
      </top>
      <bottom style="dashed">
        <color rgb="FF03A9A5"/>
      </bottom>
      <diagonal/>
    </border>
    <border>
      <left style="dashed">
        <color rgb="FF03A9A5"/>
      </left>
      <right style="dashed">
        <color rgb="FF03A9A5"/>
      </right>
      <top style="dashed">
        <color rgb="FF03A9A5"/>
      </top>
      <bottom style="dashed">
        <color rgb="FF03A9A5"/>
      </bottom>
      <diagonal/>
    </border>
    <border>
      <left style="medium">
        <color rgb="FF03A9A5"/>
      </left>
      <right style="dashed">
        <color rgb="FF03A9A5"/>
      </right>
      <top style="dashed">
        <color rgb="FF03A9A5"/>
      </top>
      <bottom style="medium">
        <color rgb="FF03A9A5"/>
      </bottom>
      <diagonal/>
    </border>
    <border>
      <left style="dashed">
        <color rgb="FF03A9A5"/>
      </left>
      <right style="dashed">
        <color rgb="FF03A9A5"/>
      </right>
      <top style="dashed">
        <color rgb="FF03A9A5"/>
      </top>
      <bottom style="medium">
        <color rgb="FF03A9A5"/>
      </bottom>
      <diagonal/>
    </border>
    <border>
      <left style="dashed">
        <color rgb="FF03A9A5"/>
      </left>
      <right style="medium">
        <color rgb="FF03A9A5"/>
      </right>
      <top/>
      <bottom style="dashed">
        <color rgb="FF03A9A5"/>
      </bottom>
      <diagonal/>
    </border>
    <border>
      <left style="dashed">
        <color rgb="FF03A9A5"/>
      </left>
      <right style="medium">
        <color rgb="FF03A9A5"/>
      </right>
      <top style="dashed">
        <color rgb="FF03A9A5"/>
      </top>
      <bottom style="dashed">
        <color rgb="FF03A9A5"/>
      </bottom>
      <diagonal/>
    </border>
    <border>
      <left style="dashed">
        <color rgb="FF03A9A5"/>
      </left>
      <right style="medium">
        <color rgb="FF03A9A5"/>
      </right>
      <top style="dashed">
        <color rgb="FF03A9A5"/>
      </top>
      <bottom style="medium">
        <color rgb="FF03A9A5"/>
      </bottom>
      <diagonal/>
    </border>
  </borders>
  <cellStyleXfs count="4">
    <xf numFmtId="0" fontId="0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 applyBorder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78" fontId="4" fillId="2" borderId="1" xfId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8" fontId="1" fillId="0" borderId="3" xfId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8" fontId="1" fillId="0" borderId="5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1" fillId="0" borderId="7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4" fillId="2" borderId="1" xfId="3" applyNumberFormat="1" applyFont="1" applyFill="1" applyBorder="1" applyAlignment="1">
      <alignment horizontal="center" vertical="center"/>
    </xf>
    <xf numFmtId="178" fontId="1" fillId="0" borderId="7" xfId="1" applyFont="1" applyFill="1" applyBorder="1" applyAlignment="1" applyProtection="1">
      <alignment horizontal="center" vertical="center"/>
      <protection locked="0"/>
    </xf>
    <xf numFmtId="178" fontId="1" fillId="0" borderId="8" xfId="1" applyFont="1" applyFill="1" applyBorder="1" applyAlignment="1">
      <alignment horizontal="center" vertical="center"/>
    </xf>
    <xf numFmtId="178" fontId="1" fillId="0" borderId="9" xfId="1" applyFont="1" applyFill="1" applyBorder="1" applyAlignment="1">
      <alignment horizontal="center" vertical="center"/>
    </xf>
    <xf numFmtId="178" fontId="1" fillId="0" borderId="10" xfId="1" applyFont="1" applyFill="1" applyBorder="1" applyAlignment="1">
      <alignment horizontal="center" vertical="center"/>
    </xf>
    <xf numFmtId="178" fontId="3" fillId="0" borderId="0" xfId="1" applyFont="1" applyFill="1" applyBorder="1" applyAlignment="1">
      <alignment horizontal="center" vertical="center"/>
    </xf>
    <xf numFmtId="178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千分位" xfId="1" builtinId="3"/>
    <cellStyle name="常规 2" xfId="3" xr:uid="{00000000-0005-0000-0000-000032000000}"/>
    <cellStyle name="常规_工作表 在 片段" xfId="2" xr:uid="{00000000-0005-0000-0000-00002C000000}"/>
  </cellStyles>
  <dxfs count="0"/>
  <tableStyles count="0" defaultTableStyle="TableStyleMedium2" defaultPivotStyle="PivotStyleLight16"/>
  <colors>
    <mruColors>
      <color rgb="FF03A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7"/>
  <sheetViews>
    <sheetView showGridLines="0" tabSelected="1" zoomScale="90" zoomScaleNormal="90" workbookViewId="0">
      <selection activeCell="V9" sqref="V9"/>
    </sheetView>
  </sheetViews>
  <sheetFormatPr defaultColWidth="9" defaultRowHeight="21.95" customHeight="1"/>
  <cols>
    <col min="1" max="1" width="1.42578125" style="1" customWidth="1"/>
    <col min="2" max="2" width="5.7109375" style="1" customWidth="1"/>
    <col min="3" max="3" width="8.140625" style="1" customWidth="1"/>
    <col min="4" max="4" width="8.85546875" style="1" customWidth="1"/>
    <col min="5" max="7" width="10.5703125" style="1" customWidth="1"/>
    <col min="8" max="8" width="13.42578125" style="1" customWidth="1"/>
    <col min="9" max="9" width="12" style="1" hidden="1" customWidth="1"/>
    <col min="10" max="10" width="9.42578125" style="1" customWidth="1"/>
    <col min="11" max="11" width="8.28515625" style="1" customWidth="1"/>
    <col min="12" max="12" width="8.5703125" style="1" customWidth="1"/>
    <col min="13" max="13" width="9.85546875" style="1" customWidth="1"/>
    <col min="14" max="14" width="7.85546875" style="1" hidden="1" customWidth="1"/>
    <col min="15" max="15" width="10.42578125" style="1" customWidth="1"/>
    <col min="16" max="16" width="9.7109375" style="1" customWidth="1"/>
    <col min="17" max="17" width="11.42578125" style="1" customWidth="1"/>
    <col min="18" max="18" width="9.140625" style="1" customWidth="1"/>
    <col min="19" max="19" width="10.42578125" style="1" customWidth="1"/>
    <col min="20" max="20" width="1.42578125" style="1" customWidth="1"/>
    <col min="21" max="16384" width="9" style="1"/>
  </cols>
  <sheetData>
    <row r="1" spans="2:19" ht="62.1" customHeight="1"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ht="26.1" customHeight="1">
      <c r="B2" s="18" t="s">
        <v>3</v>
      </c>
      <c r="C2" s="17" t="s">
        <v>4</v>
      </c>
      <c r="D2" s="17" t="s">
        <v>0</v>
      </c>
      <c r="E2" s="17" t="s">
        <v>5</v>
      </c>
      <c r="F2" s="17"/>
      <c r="G2" s="17"/>
      <c r="H2" s="17" t="s">
        <v>6</v>
      </c>
      <c r="I2" s="17" t="s">
        <v>7</v>
      </c>
      <c r="J2" s="17" t="s">
        <v>8</v>
      </c>
      <c r="K2" s="17"/>
      <c r="L2" s="17"/>
      <c r="M2" s="17"/>
      <c r="N2" s="17"/>
      <c r="O2" s="3"/>
      <c r="P2" s="19" t="s">
        <v>9</v>
      </c>
      <c r="Q2" s="19" t="s">
        <v>10</v>
      </c>
      <c r="R2" s="19" t="s">
        <v>11</v>
      </c>
      <c r="S2" s="19" t="s">
        <v>12</v>
      </c>
    </row>
    <row r="3" spans="2:19" ht="30" customHeight="1">
      <c r="B3" s="18"/>
      <c r="C3" s="17"/>
      <c r="D3" s="17"/>
      <c r="E3" s="3" t="s">
        <v>13</v>
      </c>
      <c r="F3" s="3" t="s">
        <v>14</v>
      </c>
      <c r="G3" s="3" t="s">
        <v>15</v>
      </c>
      <c r="H3" s="17"/>
      <c r="I3" s="17"/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3" t="s">
        <v>21</v>
      </c>
      <c r="P3" s="19"/>
      <c r="Q3" s="19"/>
      <c r="R3" s="19"/>
      <c r="S3" s="19"/>
    </row>
    <row r="4" spans="2:19" ht="21.95" customHeight="1">
      <c r="B4" s="4">
        <v>1</v>
      </c>
      <c r="C4" s="5" t="s">
        <v>22</v>
      </c>
      <c r="D4" s="5" t="s">
        <v>23</v>
      </c>
      <c r="E4" s="5">
        <v>3000</v>
      </c>
      <c r="F4" s="5">
        <v>3000</v>
      </c>
      <c r="G4" s="5">
        <v>2566</v>
      </c>
      <c r="H4" s="5">
        <f>E4+F4+G4</f>
        <v>8566</v>
      </c>
      <c r="I4" s="5">
        <v>5000</v>
      </c>
      <c r="J4" s="5">
        <v>640</v>
      </c>
      <c r="K4" s="5">
        <v>68.599999999999994</v>
      </c>
      <c r="L4" s="5">
        <v>40</v>
      </c>
      <c r="M4" s="5">
        <v>400</v>
      </c>
      <c r="N4" s="5">
        <v>0</v>
      </c>
      <c r="O4" s="5">
        <f>J4+K4+L4+M4+N4</f>
        <v>1148.5999999999999</v>
      </c>
      <c r="P4" s="5">
        <f>ROUND(I4+O4,2)</f>
        <v>6148.6</v>
      </c>
      <c r="Q4" s="5">
        <f>ROUND(H4-I4-O4,2)</f>
        <v>2417.4</v>
      </c>
      <c r="R4" s="5">
        <f>MAX(ROUND(MAX((H4-P4)*{0.03;0.1;0.2;0.25;0.3;0.35;0.45}-{0;2520;16920;31920;52920;85920;181920},0),2),0)</f>
        <v>72.52</v>
      </c>
      <c r="S4" s="13">
        <f>H4-O4-R4</f>
        <v>7344.8799999999992</v>
      </c>
    </row>
    <row r="5" spans="2:19" ht="21.95" customHeight="1">
      <c r="B5" s="6">
        <v>2</v>
      </c>
      <c r="C5" s="7" t="s">
        <v>24</v>
      </c>
      <c r="D5" s="7" t="s">
        <v>1</v>
      </c>
      <c r="E5" s="7">
        <v>3000</v>
      </c>
      <c r="F5" s="7">
        <v>2000</v>
      </c>
      <c r="G5" s="7">
        <v>1161</v>
      </c>
      <c r="H5" s="7">
        <f t="shared" ref="H5:H14" si="0">E5+F5+G5</f>
        <v>6161</v>
      </c>
      <c r="I5" s="7">
        <v>5000</v>
      </c>
      <c r="J5" s="7">
        <v>480</v>
      </c>
      <c r="K5" s="7">
        <v>69.599999999999994</v>
      </c>
      <c r="L5" s="7">
        <v>30</v>
      </c>
      <c r="M5" s="7">
        <v>300</v>
      </c>
      <c r="N5" s="7">
        <v>0</v>
      </c>
      <c r="O5" s="7">
        <f t="shared" ref="O5:O14" si="1">J5+K5+L5+M5+N5</f>
        <v>879.6</v>
      </c>
      <c r="P5" s="7">
        <f t="shared" ref="P5:P14" si="2">ROUND(I5+O5,2)</f>
        <v>5879.6</v>
      </c>
      <c r="Q5" s="7">
        <f t="shared" ref="Q5:Q14" si="3">ROUND(H5-I5-O5,2)</f>
        <v>281.39999999999998</v>
      </c>
      <c r="R5" s="7">
        <f>MAX(ROUND(MAX((H5-P5)*{0.03;0.1;0.2;0.25;0.3;0.35;0.45}-{0;2520;16920;31920;52920;85920;181920},0),2),0)</f>
        <v>8.44</v>
      </c>
      <c r="S5" s="14">
        <f t="shared" ref="S5:S14" si="4">H5-O5-R5</f>
        <v>5272.96</v>
      </c>
    </row>
    <row r="6" spans="2:19" ht="21.95" customHeight="1">
      <c r="B6" s="6">
        <v>3</v>
      </c>
      <c r="C6" s="7" t="s">
        <v>25</v>
      </c>
      <c r="D6" s="7" t="s">
        <v>26</v>
      </c>
      <c r="E6" s="7">
        <v>3000</v>
      </c>
      <c r="F6" s="7">
        <v>500</v>
      </c>
      <c r="G6" s="7">
        <v>710</v>
      </c>
      <c r="H6" s="7">
        <f t="shared" si="0"/>
        <v>4210</v>
      </c>
      <c r="I6" s="7">
        <v>5000</v>
      </c>
      <c r="J6" s="7">
        <v>242.4</v>
      </c>
      <c r="K6" s="7">
        <v>70.599999999999994</v>
      </c>
      <c r="L6" s="7">
        <v>15.15</v>
      </c>
      <c r="M6" s="7">
        <v>150</v>
      </c>
      <c r="N6" s="7">
        <v>0</v>
      </c>
      <c r="O6" s="7">
        <f t="shared" si="1"/>
        <v>478.15</v>
      </c>
      <c r="P6" s="7">
        <f t="shared" si="2"/>
        <v>5478.15</v>
      </c>
      <c r="Q6" s="7">
        <f t="shared" si="3"/>
        <v>-1268.1500000000001</v>
      </c>
      <c r="R6" s="7">
        <f>MAX(ROUND(MAX((H6-P6)*{0.03;0.1;0.2;0.25;0.3;0.35;0.45}-{0;2520;16920;31920;52920;85920;181920},0),2),0)</f>
        <v>0</v>
      </c>
      <c r="S6" s="14">
        <f t="shared" si="4"/>
        <v>3731.85</v>
      </c>
    </row>
    <row r="7" spans="2:19" ht="21.95" customHeight="1">
      <c r="B7" s="6">
        <v>4</v>
      </c>
      <c r="C7" s="7" t="s">
        <v>27</v>
      </c>
      <c r="D7" s="7" t="s">
        <v>28</v>
      </c>
      <c r="E7" s="7">
        <v>3000</v>
      </c>
      <c r="F7" s="7">
        <v>800</v>
      </c>
      <c r="G7" s="7">
        <v>2333</v>
      </c>
      <c r="H7" s="7">
        <f t="shared" si="0"/>
        <v>6133</v>
      </c>
      <c r="I7" s="7">
        <v>5000</v>
      </c>
      <c r="J7" s="7"/>
      <c r="K7" s="7"/>
      <c r="L7" s="7"/>
      <c r="M7" s="7"/>
      <c r="N7" s="7">
        <v>0</v>
      </c>
      <c r="O7" s="7">
        <f t="shared" si="1"/>
        <v>0</v>
      </c>
      <c r="P7" s="7">
        <f t="shared" si="2"/>
        <v>5000</v>
      </c>
      <c r="Q7" s="7">
        <f t="shared" si="3"/>
        <v>1133</v>
      </c>
      <c r="R7" s="7">
        <f>MAX(ROUND(MAX((H7-P7)*{0.03;0.1;0.2;0.25;0.3;0.35;0.45}-{0;2520;16920;31920;52920;85920;181920},0),2),0)</f>
        <v>33.99</v>
      </c>
      <c r="S7" s="14">
        <f t="shared" si="4"/>
        <v>6099.01</v>
      </c>
    </row>
    <row r="8" spans="2:19" ht="21.95" customHeight="1">
      <c r="B8" s="6">
        <v>5</v>
      </c>
      <c r="C8" s="7" t="s">
        <v>29</v>
      </c>
      <c r="D8" s="7" t="s">
        <v>30</v>
      </c>
      <c r="E8" s="7">
        <v>3000</v>
      </c>
      <c r="F8" s="7">
        <v>1380</v>
      </c>
      <c r="G8" s="7">
        <v>1984</v>
      </c>
      <c r="H8" s="7">
        <f t="shared" si="0"/>
        <v>6364</v>
      </c>
      <c r="I8" s="7">
        <v>5000</v>
      </c>
      <c r="J8" s="7"/>
      <c r="K8" s="7"/>
      <c r="L8" s="7"/>
      <c r="M8" s="7"/>
      <c r="N8" s="7">
        <v>0</v>
      </c>
      <c r="O8" s="7">
        <f t="shared" si="1"/>
        <v>0</v>
      </c>
      <c r="P8" s="7">
        <f t="shared" si="2"/>
        <v>5000</v>
      </c>
      <c r="Q8" s="7">
        <f t="shared" si="3"/>
        <v>1364</v>
      </c>
      <c r="R8" s="7">
        <f>MAX(ROUND(MAX((H8-P8)*{0.03;0.1;0.2;0.25;0.3;0.35;0.45}-{0;2520;16920;31920;52920;85920;181920},0),2),0)</f>
        <v>40.92</v>
      </c>
      <c r="S8" s="14">
        <f t="shared" si="4"/>
        <v>6323.08</v>
      </c>
    </row>
    <row r="9" spans="2:19" ht="21.95" customHeight="1">
      <c r="B9" s="6">
        <v>6</v>
      </c>
      <c r="C9" s="7" t="s">
        <v>31</v>
      </c>
      <c r="D9" s="7" t="s">
        <v>32</v>
      </c>
      <c r="E9" s="7">
        <v>3000</v>
      </c>
      <c r="F9" s="7">
        <v>1700</v>
      </c>
      <c r="G9" s="7">
        <v>1280</v>
      </c>
      <c r="H9" s="7">
        <f t="shared" si="0"/>
        <v>5980</v>
      </c>
      <c r="I9" s="7">
        <v>5000</v>
      </c>
      <c r="J9" s="7"/>
      <c r="K9" s="7"/>
      <c r="L9" s="7"/>
      <c r="M9" s="7"/>
      <c r="N9" s="7">
        <v>0</v>
      </c>
      <c r="O9" s="7">
        <f t="shared" si="1"/>
        <v>0</v>
      </c>
      <c r="P9" s="7">
        <f t="shared" si="2"/>
        <v>5000</v>
      </c>
      <c r="Q9" s="7">
        <f t="shared" si="3"/>
        <v>980</v>
      </c>
      <c r="R9" s="7">
        <f>MAX(ROUND(MAX((H9-P9)*{0.03;0.1;0.2;0.25;0.3;0.35;0.45}-{0;2520;16920;31920;52920;85920;181920},0),2),0)</f>
        <v>29.4</v>
      </c>
      <c r="S9" s="14">
        <f t="shared" si="4"/>
        <v>5950.6</v>
      </c>
    </row>
    <row r="10" spans="2:19" ht="21.95" customHeight="1">
      <c r="B10" s="6">
        <v>7</v>
      </c>
      <c r="C10" s="7" t="s">
        <v>33</v>
      </c>
      <c r="D10" s="7" t="s">
        <v>34</v>
      </c>
      <c r="E10" s="7">
        <v>3000</v>
      </c>
      <c r="F10" s="7">
        <v>700</v>
      </c>
      <c r="G10" s="7">
        <v>1280</v>
      </c>
      <c r="H10" s="7">
        <f t="shared" si="0"/>
        <v>4980</v>
      </c>
      <c r="I10" s="7">
        <v>5000</v>
      </c>
      <c r="J10" s="7"/>
      <c r="K10" s="7"/>
      <c r="L10" s="7"/>
      <c r="M10" s="7"/>
      <c r="N10" s="7">
        <v>0</v>
      </c>
      <c r="O10" s="7">
        <f t="shared" si="1"/>
        <v>0</v>
      </c>
      <c r="P10" s="7">
        <f t="shared" si="2"/>
        <v>5000</v>
      </c>
      <c r="Q10" s="7">
        <f t="shared" si="3"/>
        <v>-20</v>
      </c>
      <c r="R10" s="7">
        <f>MAX(ROUND(MAX((H10-P10)*{0.03;0.1;0.2;0.25;0.3;0.35;0.45}-{0;2520;16920;31920;52920;85920;181920},0),2),0)</f>
        <v>0</v>
      </c>
      <c r="S10" s="14">
        <f t="shared" si="4"/>
        <v>4980</v>
      </c>
    </row>
    <row r="11" spans="2:19" ht="21.95" customHeight="1">
      <c r="B11" s="6">
        <v>8</v>
      </c>
      <c r="C11" s="7" t="s">
        <v>35</v>
      </c>
      <c r="D11" s="7" t="s">
        <v>36</v>
      </c>
      <c r="E11" s="7">
        <v>3000</v>
      </c>
      <c r="F11" s="7">
        <v>582</v>
      </c>
      <c r="G11" s="7">
        <v>859</v>
      </c>
      <c r="H11" s="7">
        <f t="shared" si="0"/>
        <v>4441</v>
      </c>
      <c r="I11" s="7">
        <v>5000</v>
      </c>
      <c r="J11" s="7"/>
      <c r="K11" s="7"/>
      <c r="L11" s="7"/>
      <c r="M11" s="7"/>
      <c r="N11" s="7">
        <v>0</v>
      </c>
      <c r="O11" s="7">
        <f t="shared" si="1"/>
        <v>0</v>
      </c>
      <c r="P11" s="7">
        <f t="shared" si="2"/>
        <v>5000</v>
      </c>
      <c r="Q11" s="7">
        <f t="shared" si="3"/>
        <v>-559</v>
      </c>
      <c r="R11" s="7">
        <f>MAX(ROUND(MAX((H11-P11)*{0.03;0.1;0.2;0.25;0.3;0.35;0.45}-{0;2520;16920;31920;52920;85920;181920},0),2),0)</f>
        <v>0</v>
      </c>
      <c r="S11" s="14">
        <f t="shared" si="4"/>
        <v>4441</v>
      </c>
    </row>
    <row r="12" spans="2:19" ht="21.95" customHeight="1">
      <c r="B12" s="6">
        <v>9</v>
      </c>
      <c r="C12" s="7" t="s">
        <v>37</v>
      </c>
      <c r="D12" s="7" t="s">
        <v>38</v>
      </c>
      <c r="E12" s="7">
        <v>1980</v>
      </c>
      <c r="F12" s="7">
        <v>0</v>
      </c>
      <c r="G12" s="7">
        <v>0</v>
      </c>
      <c r="H12" s="7">
        <f t="shared" si="0"/>
        <v>1980</v>
      </c>
      <c r="I12" s="7">
        <v>5000</v>
      </c>
      <c r="J12" s="7"/>
      <c r="K12" s="7"/>
      <c r="L12" s="7"/>
      <c r="M12" s="7"/>
      <c r="N12" s="7">
        <v>0</v>
      </c>
      <c r="O12" s="7">
        <f t="shared" si="1"/>
        <v>0</v>
      </c>
      <c r="P12" s="7">
        <f t="shared" si="2"/>
        <v>5000</v>
      </c>
      <c r="Q12" s="7">
        <f t="shared" si="3"/>
        <v>-3020</v>
      </c>
      <c r="R12" s="7">
        <f>MAX(ROUND(MAX((H12-P12)*{0.03;0.1;0.2;0.25;0.3;0.35;0.45}-{0;2520;16920;31920;52920;85920;181920},0),2),0)</f>
        <v>0</v>
      </c>
      <c r="S12" s="14">
        <f t="shared" si="4"/>
        <v>1980</v>
      </c>
    </row>
    <row r="13" spans="2:19" ht="21.95" customHeight="1">
      <c r="B13" s="6">
        <v>10</v>
      </c>
      <c r="C13" s="7" t="s">
        <v>39</v>
      </c>
      <c r="D13" s="7" t="s">
        <v>40</v>
      </c>
      <c r="E13" s="7">
        <v>3500</v>
      </c>
      <c r="F13" s="7">
        <v>700</v>
      </c>
      <c r="G13" s="7">
        <v>1000</v>
      </c>
      <c r="H13" s="7">
        <f t="shared" si="0"/>
        <v>5200</v>
      </c>
      <c r="I13" s="7">
        <v>5000</v>
      </c>
      <c r="J13" s="7"/>
      <c r="K13" s="7"/>
      <c r="L13" s="7"/>
      <c r="M13" s="7"/>
      <c r="N13" s="7">
        <v>0</v>
      </c>
      <c r="O13" s="7">
        <f t="shared" si="1"/>
        <v>0</v>
      </c>
      <c r="P13" s="7">
        <f t="shared" si="2"/>
        <v>5000</v>
      </c>
      <c r="Q13" s="7">
        <f t="shared" si="3"/>
        <v>200</v>
      </c>
      <c r="R13" s="7">
        <f>MAX(ROUND(MAX((H13-P13)*{0.03;0.1;0.2;0.25;0.3;0.35;0.45}-{0;2520;16920;31920;52920;85920;181920},0),2),0)</f>
        <v>6</v>
      </c>
      <c r="S13" s="14">
        <f t="shared" si="4"/>
        <v>5194</v>
      </c>
    </row>
    <row r="14" spans="2:19" ht="21.95" customHeight="1">
      <c r="B14" s="6">
        <v>11</v>
      </c>
      <c r="C14" s="7" t="s">
        <v>41</v>
      </c>
      <c r="D14" s="7" t="s">
        <v>42</v>
      </c>
      <c r="E14" s="7">
        <v>5000</v>
      </c>
      <c r="F14" s="7">
        <v>0</v>
      </c>
      <c r="G14" s="7">
        <v>0</v>
      </c>
      <c r="H14" s="7">
        <f t="shared" si="0"/>
        <v>5000</v>
      </c>
      <c r="I14" s="7">
        <v>5000</v>
      </c>
      <c r="J14" s="7"/>
      <c r="K14" s="7"/>
      <c r="L14" s="7"/>
      <c r="M14" s="7"/>
      <c r="N14" s="7">
        <v>0</v>
      </c>
      <c r="O14" s="7">
        <f t="shared" si="1"/>
        <v>0</v>
      </c>
      <c r="P14" s="7">
        <f t="shared" si="2"/>
        <v>5000</v>
      </c>
      <c r="Q14" s="7">
        <f t="shared" si="3"/>
        <v>0</v>
      </c>
      <c r="R14" s="7">
        <f>MAX(ROUND(MAX((H14-P14)*{0.03;0.1;0.2;0.25;0.3;0.35;0.45}-{0;2520;16920;31920;52920;85920;181920},0),2),0)</f>
        <v>0</v>
      </c>
      <c r="S14" s="14">
        <f t="shared" si="4"/>
        <v>5000</v>
      </c>
    </row>
    <row r="15" spans="2:19" ht="21.95" customHeight="1">
      <c r="B15" s="8" t="s">
        <v>6</v>
      </c>
      <c r="C15" s="9"/>
      <c r="D15" s="9"/>
      <c r="E15" s="9">
        <f>SUM(E4:E14)</f>
        <v>34480</v>
      </c>
      <c r="F15" s="9">
        <f>SUM(F4:F14)</f>
        <v>11362</v>
      </c>
      <c r="G15" s="9">
        <f>SUM(G4:G14)</f>
        <v>13173</v>
      </c>
      <c r="H15" s="9">
        <f>SUM(H4:H14)</f>
        <v>59015</v>
      </c>
      <c r="I15" s="9">
        <f t="shared" ref="I15:O15" si="5">SUM(I4:I14)</f>
        <v>55000</v>
      </c>
      <c r="J15" s="12">
        <f t="shared" si="5"/>
        <v>1362.4</v>
      </c>
      <c r="K15" s="9">
        <f t="shared" si="5"/>
        <v>208.79999999999998</v>
      </c>
      <c r="L15" s="9">
        <f t="shared" si="5"/>
        <v>85.15</v>
      </c>
      <c r="M15" s="9">
        <f t="shared" si="5"/>
        <v>850</v>
      </c>
      <c r="N15" s="9">
        <f t="shared" si="5"/>
        <v>0</v>
      </c>
      <c r="O15" s="9">
        <f t="shared" si="5"/>
        <v>2506.35</v>
      </c>
      <c r="P15" s="9">
        <f>ROUND(SUM(P4:P14),2)</f>
        <v>57506.35</v>
      </c>
      <c r="Q15" s="9">
        <f>ROUND(SUM(Q4:Q14),2)</f>
        <v>1508.65</v>
      </c>
      <c r="R15" s="9">
        <f>SUM(R4:R14)</f>
        <v>191.27</v>
      </c>
      <c r="S15" s="15">
        <f>SUM(S4:S14)</f>
        <v>56317.38</v>
      </c>
    </row>
    <row r="17" spans="4:12" s="10" customFormat="1" ht="27" customHeight="1">
      <c r="D17" s="10" t="s">
        <v>43</v>
      </c>
      <c r="L17" s="10" t="s">
        <v>44</v>
      </c>
    </row>
  </sheetData>
  <sheetProtection selectLockedCells="1" selectUnlockedCells="1"/>
  <mergeCells count="12">
    <mergeCell ref="B1:S1"/>
    <mergeCell ref="E2:G2"/>
    <mergeCell ref="J2:N2"/>
    <mergeCell ref="B2:B3"/>
    <mergeCell ref="C2:C3"/>
    <mergeCell ref="D2:D3"/>
    <mergeCell ref="H2:H3"/>
    <mergeCell ref="I2:I3"/>
    <mergeCell ref="P2:P3"/>
    <mergeCell ref="Q2:Q3"/>
    <mergeCell ref="R2:R3"/>
    <mergeCell ref="S2:S3"/>
  </mergeCells>
  <phoneticPr fontId="9" type="noConversion"/>
  <pageMargins left="0.75" right="0.75" top="1" bottom="1" header="0.51180555555555596" footer="0.51180555555555596"/>
  <pageSetup paperSize="9" scale="3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Hank</cp:lastModifiedBy>
  <dcterms:created xsi:type="dcterms:W3CDTF">2019-03-14T05:25:00Z</dcterms:created>
  <dcterms:modified xsi:type="dcterms:W3CDTF">2021-01-29T08:36:02Z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