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薪資單\"/>
    </mc:Choice>
  </mc:AlternateContent>
  <xr:revisionPtr revIDLastSave="0" documentId="13_ncr:1_{197BAAC2-00CE-49C1-A562-0E65B0160DA2}" xr6:coauthVersionLast="46" xr6:coauthVersionMax="46" xr10:uidLastSave="{00000000-0000-0000-0000-000000000000}"/>
  <bookViews>
    <workbookView xWindow="390" yWindow="390" windowWidth="12945" windowHeight="11385" xr2:uid="{00000000-000D-0000-FFFF-FFFF00000000}"/>
  </bookViews>
  <sheets>
    <sheet name="出勤工時表" sheetId="1" r:id="rId1"/>
    <sheet name="出勤工資表" sheetId="2" r:id="rId2"/>
  </sheets>
  <calcPr calcId="181029"/>
</workbook>
</file>

<file path=xl/calcChain.xml><?xml version="1.0" encoding="utf-8"?>
<calcChain xmlns="http://schemas.openxmlformats.org/spreadsheetml/2006/main">
  <c r="M15" i="2" l="1"/>
  <c r="L15" i="2"/>
  <c r="J10" i="2"/>
  <c r="K10" i="2" s="1"/>
  <c r="J9" i="2"/>
  <c r="K9" i="2" s="1"/>
  <c r="C8" i="2"/>
  <c r="J8" i="2" s="1"/>
  <c r="K8" i="2" s="1"/>
  <c r="J7" i="2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K7" i="2" l="1"/>
  <c r="K15" i="2" s="1"/>
  <c r="J15" i="2"/>
  <c r="D7" i="2"/>
  <c r="E7" i="2" s="1"/>
  <c r="E8" i="2"/>
  <c r="D9" i="2"/>
  <c r="E9" i="2" s="1"/>
  <c r="D10" i="2"/>
  <c r="E10" i="2" s="1"/>
  <c r="G7" i="2"/>
  <c r="G8" i="2"/>
  <c r="G9" i="2"/>
  <c r="G10" i="2"/>
  <c r="I10" i="2" l="1"/>
  <c r="H10" i="2"/>
  <c r="I9" i="2"/>
  <c r="H9" i="2"/>
  <c r="I7" i="2"/>
  <c r="H7" i="2"/>
  <c r="G15" i="2"/>
  <c r="I8" i="2"/>
  <c r="H8" i="2"/>
  <c r="O8" i="2" l="1"/>
  <c r="N8" i="2"/>
  <c r="P8" i="2" s="1"/>
  <c r="O9" i="2"/>
  <c r="N9" i="2"/>
  <c r="P9" i="2" s="1"/>
  <c r="O10" i="2"/>
  <c r="N10" i="2"/>
  <c r="P10" i="2" s="1"/>
  <c r="O7" i="2"/>
  <c r="N7" i="2"/>
  <c r="H15" i="2"/>
  <c r="O15" i="2" l="1"/>
  <c r="N15" i="2"/>
  <c r="P7" i="2"/>
  <c r="P15" i="2" s="1"/>
  <c r="Q10" i="2"/>
  <c r="Q9" i="2"/>
  <c r="Q8" i="2"/>
  <c r="Q7" i="2" l="1"/>
  <c r="Q15" i="2" s="1"/>
</calcChain>
</file>

<file path=xl/sharedStrings.xml><?xml version="1.0" encoding="utf-8"?>
<sst xmlns="http://schemas.openxmlformats.org/spreadsheetml/2006/main" count="61" uniqueCount="45">
  <si>
    <t>上午打卡</t>
  </si>
  <si>
    <t>下午打卡</t>
  </si>
  <si>
    <t>加班打卡</t>
  </si>
  <si>
    <t>姓名</t>
  </si>
  <si>
    <t>出勤日期</t>
  </si>
  <si>
    <t>小王</t>
  </si>
  <si>
    <t>QC</t>
  </si>
  <si>
    <t>出勤</t>
  </si>
  <si>
    <t>加班</t>
  </si>
  <si>
    <t>代扣</t>
  </si>
  <si>
    <t>底薪</t>
  </si>
  <si>
    <t>社保</t>
  </si>
  <si>
    <t>全自動薪酬工資表</t>
    <phoneticPr fontId="9" type="noConversion"/>
  </si>
  <si>
    <t>使用說明：
1,此表共兩頁:(1)出勤工時表(2)工資表。
2,出勤工時表只需輸入打卡時間自動計算出勤工時。
3,工資表為全自動表格，自動引入出勤工時表資料並自動核算。</t>
    <phoneticPr fontId="9" type="noConversion"/>
  </si>
  <si>
    <t>本月全勤工時</t>
    <phoneticPr fontId="9" type="noConversion"/>
  </si>
  <si>
    <t>合計</t>
    <phoneticPr fontId="9" type="noConversion"/>
  </si>
  <si>
    <t>部門</t>
    <phoneticPr fontId="9" type="noConversion"/>
  </si>
  <si>
    <t>職務</t>
    <phoneticPr fontId="9" type="noConversion"/>
  </si>
  <si>
    <t>工時</t>
    <phoneticPr fontId="9" type="noConversion"/>
  </si>
  <si>
    <t>出勤工資</t>
    <phoneticPr fontId="9" type="noConversion"/>
  </si>
  <si>
    <t>全勤津貼</t>
    <phoneticPr fontId="9" type="noConversion"/>
  </si>
  <si>
    <t>加班工資</t>
    <phoneticPr fontId="9" type="noConversion"/>
  </si>
  <si>
    <t>公積金</t>
    <phoneticPr fontId="9" type="noConversion"/>
  </si>
  <si>
    <t>個稅</t>
    <phoneticPr fontId="9" type="noConversion"/>
  </si>
  <si>
    <t>應發</t>
    <phoneticPr fontId="9" type="noConversion"/>
  </si>
  <si>
    <t>實發</t>
    <phoneticPr fontId="9" type="noConversion"/>
  </si>
  <si>
    <t>小劉</t>
  </si>
  <si>
    <t>品質部</t>
  </si>
  <si>
    <t>小張</t>
  </si>
  <si>
    <t>大劉</t>
  </si>
  <si>
    <t>出勤工時表</t>
    <phoneticPr fontId="9" type="noConversion"/>
  </si>
  <si>
    <t>人員資訊</t>
    <phoneticPr fontId="9" type="noConversion"/>
  </si>
  <si>
    <t>打卡時間統計（自動）</t>
    <phoneticPr fontId="9" type="noConversion"/>
  </si>
  <si>
    <t>開始時間</t>
    <phoneticPr fontId="9" type="noConversion"/>
  </si>
  <si>
    <t>結束時間</t>
    <phoneticPr fontId="9" type="noConversion"/>
  </si>
  <si>
    <t>出勤工時</t>
    <phoneticPr fontId="9" type="noConversion"/>
  </si>
  <si>
    <t>加班工時</t>
    <phoneticPr fontId="9" type="noConversion"/>
  </si>
  <si>
    <t>備註</t>
    <phoneticPr fontId="9" type="noConversion"/>
  </si>
  <si>
    <t>小劉</t>
    <phoneticPr fontId="9" type="noConversion"/>
  </si>
  <si>
    <t>生產部</t>
    <phoneticPr fontId="9" type="noConversion"/>
  </si>
  <si>
    <t>作業員</t>
    <phoneticPr fontId="9" type="noConversion"/>
  </si>
  <si>
    <t>品質部</t>
    <phoneticPr fontId="9" type="noConversion"/>
  </si>
  <si>
    <t>小張</t>
    <phoneticPr fontId="9" type="noConversion"/>
  </si>
  <si>
    <t>文員</t>
    <phoneticPr fontId="9" type="noConversion"/>
  </si>
  <si>
    <t>大劉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</si>
</sst>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;[Red]\-0\ "/>
    <numFmt numFmtId="178" formatCode="General&quot;H&quot;"/>
    <numFmt numFmtId="180" formatCode="0_ "/>
    <numFmt numFmtId="183" formatCode="0_);[Red]\(0\)"/>
  </numFmts>
  <fonts count="10">
    <font>
      <sz val="11"/>
      <color theme="1"/>
      <name val="新細明體"/>
      <charset val="134"/>
      <scheme val="minor"/>
    </font>
    <font>
      <sz val="13"/>
      <name val="Microsoft JhengHei"/>
      <charset val="134"/>
    </font>
    <font>
      <sz val="14"/>
      <name val="Microsoft JhengHei"/>
      <charset val="134"/>
    </font>
    <font>
      <b/>
      <sz val="14"/>
      <name val="Microsoft JhengHei"/>
      <charset val="134"/>
    </font>
    <font>
      <sz val="11"/>
      <color theme="1"/>
      <name val="Microsoft JhengHei"/>
      <charset val="134"/>
    </font>
    <font>
      <sz val="30"/>
      <name val="Microsoft JhengHei"/>
      <charset val="134"/>
    </font>
    <font>
      <sz val="14"/>
      <color rgb="FFFF0000"/>
      <name val="Microsoft JhengHei"/>
      <charset val="134"/>
    </font>
    <font>
      <sz val="14"/>
      <color theme="0"/>
      <name val="Microsoft JhengHei"/>
      <charset val="134"/>
    </font>
    <font>
      <b/>
      <sz val="11"/>
      <color theme="1"/>
      <name val="Microsoft JhengHei"/>
      <charset val="134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96464"/>
        <bgColor indexed="64"/>
      </patternFill>
    </fill>
  </fills>
  <borders count="19">
    <border>
      <left/>
      <right/>
      <top/>
      <bottom/>
      <diagonal/>
    </border>
    <border>
      <left style="medium">
        <color rgb="FF196464"/>
      </left>
      <right/>
      <top style="medium">
        <color rgb="FF196464"/>
      </top>
      <bottom style="thin">
        <color rgb="FF196464"/>
      </bottom>
      <diagonal/>
    </border>
    <border>
      <left/>
      <right/>
      <top style="medium">
        <color rgb="FF196464"/>
      </top>
      <bottom style="thin">
        <color rgb="FF196464"/>
      </bottom>
      <diagonal/>
    </border>
    <border>
      <left style="medium">
        <color rgb="FF196464"/>
      </left>
      <right/>
      <top style="thin">
        <color rgb="FF196464"/>
      </top>
      <bottom style="thin">
        <color theme="0" tint="-4.9989318521683403E-2"/>
      </bottom>
      <diagonal/>
    </border>
    <border>
      <left/>
      <right/>
      <top style="thin">
        <color rgb="FF196464"/>
      </top>
      <bottom style="thin">
        <color theme="0" tint="-4.9989318521683403E-2"/>
      </bottom>
      <diagonal/>
    </border>
    <border>
      <left style="medium">
        <color rgb="FF196464"/>
      </left>
      <right/>
      <top/>
      <bottom style="thin">
        <color rgb="FF196464"/>
      </bottom>
      <diagonal/>
    </border>
    <border>
      <left/>
      <right/>
      <top/>
      <bottom style="thin">
        <color rgb="FF196464"/>
      </bottom>
      <diagonal/>
    </border>
    <border>
      <left style="medium">
        <color rgb="FF196464"/>
      </left>
      <right/>
      <top style="thin">
        <color rgb="FF196464"/>
      </top>
      <bottom style="thin">
        <color rgb="FF196464"/>
      </bottom>
      <diagonal/>
    </border>
    <border>
      <left/>
      <right/>
      <top style="thin">
        <color rgb="FF196464"/>
      </top>
      <bottom style="thin">
        <color rgb="FF196464"/>
      </bottom>
      <diagonal/>
    </border>
    <border>
      <left style="medium">
        <color rgb="FF196464"/>
      </left>
      <right/>
      <top style="thin">
        <color rgb="FF196464"/>
      </top>
      <bottom style="medium">
        <color rgb="FF196464"/>
      </bottom>
      <diagonal/>
    </border>
    <border>
      <left/>
      <right/>
      <top style="thin">
        <color rgb="FF196464"/>
      </top>
      <bottom style="medium">
        <color rgb="FF196464"/>
      </bottom>
      <diagonal/>
    </border>
    <border>
      <left/>
      <right style="medium">
        <color rgb="FF196464"/>
      </right>
      <top style="medium">
        <color rgb="FF196464"/>
      </top>
      <bottom style="thin">
        <color rgb="FF196464"/>
      </bottom>
      <diagonal/>
    </border>
    <border>
      <left/>
      <right style="medium">
        <color rgb="FF196464"/>
      </right>
      <top style="thin">
        <color rgb="FF196464"/>
      </top>
      <bottom style="thin">
        <color theme="0" tint="-4.9989318521683403E-2"/>
      </bottom>
      <diagonal/>
    </border>
    <border>
      <left/>
      <right style="medium">
        <color rgb="FF196464"/>
      </right>
      <top/>
      <bottom style="thin">
        <color rgb="FF196464"/>
      </bottom>
      <diagonal/>
    </border>
    <border>
      <left/>
      <right style="medium">
        <color rgb="FF196464"/>
      </right>
      <top style="thin">
        <color rgb="FF196464"/>
      </top>
      <bottom style="thin">
        <color rgb="FF196464"/>
      </bottom>
      <diagonal/>
    </border>
    <border>
      <left/>
      <right style="medium">
        <color rgb="FF196464"/>
      </right>
      <top style="thin">
        <color rgb="FF196464"/>
      </top>
      <bottom style="medium">
        <color rgb="FF196464"/>
      </bottom>
      <diagonal/>
    </border>
    <border>
      <left style="medium">
        <color rgb="FF196464"/>
      </left>
      <right/>
      <top style="medium">
        <color rgb="FF196464"/>
      </top>
      <bottom style="thin">
        <color theme="0" tint="-4.9989318521683403E-2"/>
      </bottom>
      <diagonal/>
    </border>
    <border>
      <left/>
      <right/>
      <top style="medium">
        <color rgb="FF196464"/>
      </top>
      <bottom style="thin">
        <color theme="0" tint="-4.9989318521683403E-2"/>
      </bottom>
      <diagonal/>
    </border>
    <border>
      <left/>
      <right style="medium">
        <color rgb="FF196464"/>
      </right>
      <top style="medium">
        <color rgb="FF196464"/>
      </top>
      <bottom style="thin">
        <color theme="0" tint="-4.9989318521683403E-2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4" fillId="0" borderId="0" xfId="0" applyFo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83" fontId="2" fillId="0" borderId="8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83" fontId="7" fillId="2" borderId="6" xfId="0" applyNumberFormat="1" applyFont="1" applyFill="1" applyBorder="1" applyAlignment="1">
      <alignment horizontal="center" vertical="center" wrapText="1"/>
    </xf>
    <xf numFmtId="180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180" fontId="7" fillId="2" borderId="13" xfId="0" applyNumberFormat="1" applyFont="1" applyFill="1" applyBorder="1" applyAlignment="1">
      <alignment horizontal="center" vertical="center" wrapText="1"/>
    </xf>
    <xf numFmtId="183" fontId="2" fillId="0" borderId="14" xfId="0" applyNumberFormat="1" applyFont="1" applyFill="1" applyBorder="1" applyAlignment="1">
      <alignment horizontal="center" vertical="center"/>
    </xf>
    <xf numFmtId="183" fontId="3" fillId="0" borderId="15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58" fontId="2" fillId="0" borderId="8" xfId="0" applyNumberFormat="1" applyFont="1" applyFill="1" applyBorder="1" applyAlignment="1">
      <alignment horizontal="center" vertical="center"/>
    </xf>
    <xf numFmtId="20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8" fontId="7" fillId="2" borderId="4" xfId="0" applyNumberFormat="1" applyFont="1" applyFill="1" applyBorder="1" applyAlignment="1">
      <alignment horizontal="center" vertical="center"/>
    </xf>
    <xf numFmtId="183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180" fontId="7" fillId="2" borderId="4" xfId="0" applyNumberFormat="1" applyFont="1" applyFill="1" applyBorder="1" applyAlignment="1">
      <alignment horizontal="center" vertical="center" wrapText="1"/>
    </xf>
    <xf numFmtId="180" fontId="7" fillId="2" borderId="1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colors>
    <mruColors>
      <color rgb="FF257B4D"/>
      <color rgb="FF1D623C"/>
      <color rgb="FF174437"/>
      <color rgb="FF19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N20"/>
  <sheetViews>
    <sheetView showGridLines="0" tabSelected="1" workbookViewId="0">
      <selection activeCell="E20" sqref="E20"/>
    </sheetView>
  </sheetViews>
  <sheetFormatPr defaultColWidth="9" defaultRowHeight="24" customHeight="1"/>
  <cols>
    <col min="1" max="1" width="3" style="1" customWidth="1"/>
    <col min="2" max="4" width="11.42578125" style="1" customWidth="1"/>
    <col min="5" max="11" width="12.7109375" style="1" customWidth="1"/>
    <col min="12" max="14" width="11.42578125" style="1" customWidth="1"/>
    <col min="15" max="16384" width="9" style="1"/>
  </cols>
  <sheetData>
    <row r="1" spans="2:14" ht="12" customHeight="1">
      <c r="B1" s="36" t="s">
        <v>30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4" ht="33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ht="6" customHeight="1"/>
    <row r="4" spans="2:14" s="2" customFormat="1" ht="30" customHeight="1">
      <c r="B4" s="33" t="s">
        <v>31</v>
      </c>
      <c r="C4" s="34"/>
      <c r="D4" s="34"/>
      <c r="E4" s="34"/>
      <c r="F4" s="34" t="s">
        <v>0</v>
      </c>
      <c r="G4" s="34"/>
      <c r="H4" s="34" t="s">
        <v>1</v>
      </c>
      <c r="I4" s="34"/>
      <c r="J4" s="34" t="s">
        <v>2</v>
      </c>
      <c r="K4" s="34"/>
      <c r="L4" s="34" t="s">
        <v>32</v>
      </c>
      <c r="M4" s="34"/>
      <c r="N4" s="35"/>
    </row>
    <row r="5" spans="2:14" s="2" customFormat="1" ht="30" customHeight="1">
      <c r="B5" s="19" t="s">
        <v>3</v>
      </c>
      <c r="C5" s="20" t="s">
        <v>16</v>
      </c>
      <c r="D5" s="20" t="s">
        <v>17</v>
      </c>
      <c r="E5" s="6" t="s">
        <v>4</v>
      </c>
      <c r="F5" s="6" t="s">
        <v>33</v>
      </c>
      <c r="G5" s="6" t="s">
        <v>34</v>
      </c>
      <c r="H5" s="6" t="s">
        <v>33</v>
      </c>
      <c r="I5" s="6" t="s">
        <v>34</v>
      </c>
      <c r="J5" s="6" t="s">
        <v>33</v>
      </c>
      <c r="K5" s="6" t="s">
        <v>34</v>
      </c>
      <c r="L5" s="6" t="s">
        <v>35</v>
      </c>
      <c r="M5" s="6" t="s">
        <v>36</v>
      </c>
      <c r="N5" s="27" t="s">
        <v>37</v>
      </c>
    </row>
    <row r="6" spans="2:14" s="2" customFormat="1" ht="30" customHeight="1">
      <c r="B6" s="21" t="s">
        <v>38</v>
      </c>
      <c r="C6" s="22" t="s">
        <v>39</v>
      </c>
      <c r="D6" s="22" t="s">
        <v>40</v>
      </c>
      <c r="E6" s="23">
        <v>44136</v>
      </c>
      <c r="F6" s="24">
        <v>0.327777777777778</v>
      </c>
      <c r="G6" s="24">
        <v>0.50347222222222199</v>
      </c>
      <c r="H6" s="24">
        <v>0.5625</v>
      </c>
      <c r="I6" s="24">
        <v>0.73263888888888895</v>
      </c>
      <c r="J6" s="24">
        <v>0.76736111111111105</v>
      </c>
      <c r="K6" s="24">
        <v>0.91666666666666696</v>
      </c>
      <c r="L6" s="28">
        <f>IFERROR(INT((HOUR(G6-F6)*60+MINUTE(G6-F6))/30)/2+INT((HOUR(I6-H6)*60+MINUTE(I6-H6))/30)/2,0)</f>
        <v>8</v>
      </c>
      <c r="M6" s="28">
        <f t="shared" ref="M6:M18" si="0">IFERROR(INT((HOUR(K6-J6)*60+MINUTE(K6-J6))/30)/2,0)</f>
        <v>3.5</v>
      </c>
      <c r="N6" s="29"/>
    </row>
    <row r="7" spans="2:14" s="2" customFormat="1" ht="30" customHeight="1">
      <c r="B7" s="21" t="s">
        <v>5</v>
      </c>
      <c r="C7" s="22" t="s">
        <v>41</v>
      </c>
      <c r="D7" s="22" t="s">
        <v>6</v>
      </c>
      <c r="E7" s="23">
        <v>44136</v>
      </c>
      <c r="F7" s="24">
        <v>0.33333333333333298</v>
      </c>
      <c r="G7" s="24">
        <v>0.500694444444444</v>
      </c>
      <c r="H7" s="24">
        <v>0.55902777777777801</v>
      </c>
      <c r="I7" s="24">
        <v>0.72986111111111096</v>
      </c>
      <c r="J7" s="22"/>
      <c r="K7" s="22"/>
      <c r="L7" s="28">
        <f t="shared" ref="L7:L18" si="1">IFERROR(INT((HOUR(G7-F7)*60+MINUTE(G7-F7))/30)/2+INT((HOUR(I7-H7)*60+MINUTE(I7-H7))/30)/2,0)</f>
        <v>8</v>
      </c>
      <c r="M7" s="28">
        <f t="shared" si="0"/>
        <v>0</v>
      </c>
      <c r="N7" s="29"/>
    </row>
    <row r="8" spans="2:14" s="2" customFormat="1" ht="30" customHeight="1">
      <c r="B8" s="21" t="s">
        <v>42</v>
      </c>
      <c r="C8" s="22" t="s">
        <v>39</v>
      </c>
      <c r="D8" s="22" t="s">
        <v>43</v>
      </c>
      <c r="E8" s="23">
        <v>44137</v>
      </c>
      <c r="F8" s="24">
        <v>0.33194444444444399</v>
      </c>
      <c r="G8" s="24">
        <v>0.50694444444444398</v>
      </c>
      <c r="H8" s="24">
        <v>0.56111111111111101</v>
      </c>
      <c r="I8" s="24">
        <v>0.73611111111111105</v>
      </c>
      <c r="J8" s="22"/>
      <c r="K8" s="22"/>
      <c r="L8" s="28">
        <f t="shared" si="1"/>
        <v>8</v>
      </c>
      <c r="M8" s="28">
        <f t="shared" si="0"/>
        <v>0</v>
      </c>
      <c r="N8" s="29"/>
    </row>
    <row r="9" spans="2:14" s="2" customFormat="1" ht="30" customHeight="1">
      <c r="B9" s="21" t="s">
        <v>44</v>
      </c>
      <c r="C9" s="22" t="s">
        <v>39</v>
      </c>
      <c r="D9" s="22" t="s">
        <v>40</v>
      </c>
      <c r="E9" s="23">
        <v>44137</v>
      </c>
      <c r="F9" s="24">
        <v>0.327777777777778</v>
      </c>
      <c r="G9" s="24">
        <v>0.50347222222222199</v>
      </c>
      <c r="H9" s="24">
        <v>0.5625</v>
      </c>
      <c r="I9" s="24">
        <v>0.73263888888888895</v>
      </c>
      <c r="J9" s="24">
        <v>0.76736111111111105</v>
      </c>
      <c r="K9" s="24">
        <v>0.875</v>
      </c>
      <c r="L9" s="28">
        <f t="shared" si="1"/>
        <v>8</v>
      </c>
      <c r="M9" s="28">
        <f t="shared" si="0"/>
        <v>2.5</v>
      </c>
      <c r="N9" s="29"/>
    </row>
    <row r="10" spans="2:14" s="2" customFormat="1" ht="30" customHeight="1">
      <c r="B10" s="21" t="s">
        <v>5</v>
      </c>
      <c r="C10" s="22" t="s">
        <v>41</v>
      </c>
      <c r="D10" s="22" t="s">
        <v>6</v>
      </c>
      <c r="E10" s="23">
        <v>44137</v>
      </c>
      <c r="F10" s="24">
        <v>0.33333333333333298</v>
      </c>
      <c r="G10" s="24">
        <v>0.500694444444444</v>
      </c>
      <c r="H10" s="24">
        <v>0.55902777777777801</v>
      </c>
      <c r="I10" s="24">
        <v>0.72986111111111096</v>
      </c>
      <c r="J10" s="24">
        <v>0.76736111111111105</v>
      </c>
      <c r="K10" s="24">
        <v>0.91666666666666696</v>
      </c>
      <c r="L10" s="28">
        <f t="shared" si="1"/>
        <v>8</v>
      </c>
      <c r="M10" s="28">
        <f t="shared" si="0"/>
        <v>3.5</v>
      </c>
      <c r="N10" s="29"/>
    </row>
    <row r="11" spans="2:14" s="2" customFormat="1" ht="30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8">
        <f t="shared" si="1"/>
        <v>0</v>
      </c>
      <c r="M11" s="28">
        <f t="shared" si="0"/>
        <v>0</v>
      </c>
      <c r="N11" s="29"/>
    </row>
    <row r="12" spans="2:14" s="2" customFormat="1" ht="30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8">
        <f t="shared" si="1"/>
        <v>0</v>
      </c>
      <c r="M12" s="28">
        <f t="shared" si="0"/>
        <v>0</v>
      </c>
      <c r="N12" s="29"/>
    </row>
    <row r="13" spans="2:14" s="2" customFormat="1" ht="30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8">
        <f t="shared" si="1"/>
        <v>0</v>
      </c>
      <c r="M13" s="28">
        <f t="shared" si="0"/>
        <v>0</v>
      </c>
      <c r="N13" s="29"/>
    </row>
    <row r="14" spans="2:14" s="2" customFormat="1" ht="30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8">
        <f t="shared" si="1"/>
        <v>0</v>
      </c>
      <c r="M14" s="28">
        <f t="shared" si="0"/>
        <v>0</v>
      </c>
      <c r="N14" s="29"/>
    </row>
    <row r="15" spans="2:14" s="2" customFormat="1" ht="30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8">
        <f t="shared" si="1"/>
        <v>0</v>
      </c>
      <c r="M15" s="28">
        <f t="shared" si="0"/>
        <v>0</v>
      </c>
      <c r="N15" s="29"/>
    </row>
    <row r="16" spans="2:14" s="2" customFormat="1" ht="30" customHeight="1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8">
        <f t="shared" si="1"/>
        <v>0</v>
      </c>
      <c r="M16" s="28">
        <f t="shared" si="0"/>
        <v>0</v>
      </c>
      <c r="N16" s="29"/>
    </row>
    <row r="17" spans="2:14" s="2" customFormat="1" ht="30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8">
        <f t="shared" si="1"/>
        <v>0</v>
      </c>
      <c r="M17" s="28">
        <f t="shared" si="0"/>
        <v>0</v>
      </c>
      <c r="N17" s="29"/>
    </row>
    <row r="18" spans="2:14" s="2" customFormat="1" ht="30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30">
        <f t="shared" si="1"/>
        <v>0</v>
      </c>
      <c r="M18" s="30">
        <f t="shared" si="0"/>
        <v>0</v>
      </c>
      <c r="N18" s="31"/>
    </row>
    <row r="19" spans="2:14" ht="24" customHeight="1">
      <c r="L19" s="32"/>
      <c r="M19" s="32"/>
    </row>
    <row r="20" spans="2:14" ht="24" customHeight="1">
      <c r="L20" s="32"/>
      <c r="M20" s="32"/>
    </row>
  </sheetData>
  <mergeCells count="6">
    <mergeCell ref="B1:N2"/>
    <mergeCell ref="B4:E4"/>
    <mergeCell ref="F4:G4"/>
    <mergeCell ref="H4:I4"/>
    <mergeCell ref="J4:K4"/>
    <mergeCell ref="L4:N4"/>
  </mergeCells>
  <phoneticPr fontId="9" type="noConversion"/>
  <pageMargins left="7.8472222222222193E-2" right="0" top="0.23611111111111099" bottom="0" header="0.5" footer="0.5"/>
  <pageSetup paperSize="9" scale="9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1:XFB15"/>
  <sheetViews>
    <sheetView showGridLines="0" workbookViewId="0">
      <selection activeCell="H18" sqref="H18"/>
    </sheetView>
  </sheetViews>
  <sheetFormatPr defaultColWidth="9" defaultRowHeight="29.1" customHeight="1"/>
  <cols>
    <col min="1" max="1" width="1.85546875" style="2" customWidth="1"/>
    <col min="2" max="2" width="4.7109375" style="2" customWidth="1"/>
    <col min="3" max="6" width="9.85546875" style="2" customWidth="1"/>
    <col min="7" max="7" width="8.42578125" style="2" customWidth="1"/>
    <col min="8" max="9" width="12.42578125" style="2" customWidth="1"/>
    <col min="10" max="10" width="8.42578125" style="2" customWidth="1"/>
    <col min="11" max="11" width="12.42578125" style="2" customWidth="1"/>
    <col min="12" max="13" width="10.28515625" style="2" customWidth="1"/>
    <col min="14" max="16" width="10.28515625" style="4" customWidth="1"/>
    <col min="17" max="17" width="10.28515625" style="2" customWidth="1"/>
    <col min="18" max="16381" width="9" style="2"/>
    <col min="16382" max="16382" width="9" style="5"/>
    <col min="16383" max="16384" width="9" style="2"/>
  </cols>
  <sheetData>
    <row r="1" spans="2:17 16382:16382" s="1" customFormat="1" ht="15" customHeight="1">
      <c r="B1" s="36" t="s">
        <v>12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17 16382:16382" s="1" customFormat="1" ht="33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2:17 16382:16382" s="1" customFormat="1" ht="3" customHeight="1"/>
    <row r="4" spans="2:17 16382:16382" ht="81" customHeight="1">
      <c r="B4" s="37" t="s">
        <v>13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  <c r="XFB4" s="2"/>
    </row>
    <row r="5" spans="2:17 16382:16382" ht="33.950000000000003" customHeight="1">
      <c r="B5" s="40" t="s">
        <v>14</v>
      </c>
      <c r="C5" s="41"/>
      <c r="D5" s="41"/>
      <c r="E5" s="42">
        <v>176</v>
      </c>
      <c r="F5" s="42"/>
      <c r="G5" s="41" t="s">
        <v>7</v>
      </c>
      <c r="H5" s="41"/>
      <c r="I5" s="41"/>
      <c r="J5" s="43" t="s">
        <v>8</v>
      </c>
      <c r="K5" s="43"/>
      <c r="L5" s="44" t="s">
        <v>9</v>
      </c>
      <c r="M5" s="44"/>
      <c r="N5" s="44"/>
      <c r="O5" s="45" t="s">
        <v>15</v>
      </c>
      <c r="P5" s="45"/>
      <c r="Q5" s="46"/>
      <c r="XFB5" s="2"/>
    </row>
    <row r="6" spans="2:17 16382:16382" ht="33.950000000000003" customHeight="1">
      <c r="B6" s="47" t="s">
        <v>3</v>
      </c>
      <c r="C6" s="48"/>
      <c r="D6" s="6" t="s">
        <v>16</v>
      </c>
      <c r="E6" s="6" t="s">
        <v>17</v>
      </c>
      <c r="F6" s="6" t="s">
        <v>10</v>
      </c>
      <c r="G6" s="6" t="s">
        <v>18</v>
      </c>
      <c r="H6" s="6" t="s">
        <v>19</v>
      </c>
      <c r="I6" s="6" t="s">
        <v>20</v>
      </c>
      <c r="J6" s="12" t="s">
        <v>18</v>
      </c>
      <c r="K6" s="13" t="s">
        <v>21</v>
      </c>
      <c r="L6" s="14" t="s">
        <v>11</v>
      </c>
      <c r="M6" s="14" t="s">
        <v>22</v>
      </c>
      <c r="N6" s="13" t="s">
        <v>23</v>
      </c>
      <c r="O6" s="13" t="s">
        <v>24</v>
      </c>
      <c r="P6" s="13" t="s">
        <v>9</v>
      </c>
      <c r="Q6" s="15" t="s">
        <v>25</v>
      </c>
      <c r="XFB6" s="2"/>
    </row>
    <row r="7" spans="2:17 16382:16382" ht="33.950000000000003" customHeight="1">
      <c r="B7" s="7">
        <v>1</v>
      </c>
      <c r="C7" s="8" t="s">
        <v>26</v>
      </c>
      <c r="D7" s="8" t="str">
        <f>VLOOKUP(C7,出勤工時表!B:C,2,0)</f>
        <v>生產部</v>
      </c>
      <c r="E7" s="8" t="str">
        <f>VLOOKUP(D7,出勤工時表!C:D,2,0)</f>
        <v>作業員</v>
      </c>
      <c r="F7" s="8">
        <v>5000</v>
      </c>
      <c r="G7" s="9">
        <f>SUMIF(出勤工時表!B:B,C:C,出勤工時表!L:L)</f>
        <v>8</v>
      </c>
      <c r="H7" s="9">
        <f>F7/$E$5*G7</f>
        <v>227.27272727272728</v>
      </c>
      <c r="I7" s="9">
        <f>IF(G7=$E$5,200,0)</f>
        <v>0</v>
      </c>
      <c r="J7" s="9">
        <f>SUMIF(出勤工時表!B:B,C:C,出勤工時表!M:M)</f>
        <v>3.5</v>
      </c>
      <c r="K7" s="9">
        <f>F7/$E$5*J7*1.5</f>
        <v>149.14772727272728</v>
      </c>
      <c r="L7" s="9">
        <v>-300</v>
      </c>
      <c r="M7" s="9"/>
      <c r="N7" s="9">
        <f>-ROUND(MAX((H7+I7+K7-5000)*{0.03;0.1;0.2;0.25;0.3;0.35;0.45}-{0;2520;16920;31920;52920;85920;193920},0),2)</f>
        <v>0</v>
      </c>
      <c r="O7" s="9">
        <f>H7+I7+K7</f>
        <v>376.42045454545456</v>
      </c>
      <c r="P7" s="9">
        <f>L7+M7+N7</f>
        <v>-300</v>
      </c>
      <c r="Q7" s="16">
        <f>O7+P7</f>
        <v>76.420454545454561</v>
      </c>
      <c r="XFB7" s="2"/>
    </row>
    <row r="8" spans="2:17 16382:16382" ht="33.950000000000003" customHeight="1">
      <c r="B8" s="7">
        <v>2</v>
      </c>
      <c r="C8" s="8" t="str">
        <f>出勤工時表!B7</f>
        <v>小王</v>
      </c>
      <c r="D8" s="8" t="s">
        <v>27</v>
      </c>
      <c r="E8" s="8" t="str">
        <f>VLOOKUP(D8,出勤工時表!C:D,2,0)</f>
        <v>QC</v>
      </c>
      <c r="F8" s="8">
        <v>5000</v>
      </c>
      <c r="G8" s="9">
        <f>SUMIF(出勤工時表!B:B,C:C,出勤工時表!L:L)</f>
        <v>16</v>
      </c>
      <c r="H8" s="9">
        <f>F8/$E$5*G8</f>
        <v>454.54545454545456</v>
      </c>
      <c r="I8" s="9">
        <f>IF(G8=$E$5,200,0)</f>
        <v>0</v>
      </c>
      <c r="J8" s="9">
        <f>SUMIF(出勤工時表!B:B,C:C,出勤工時表!M:M)</f>
        <v>3.5</v>
      </c>
      <c r="K8" s="9">
        <f>F8/$E$5*J8*1.5</f>
        <v>149.14772727272728</v>
      </c>
      <c r="L8" s="9"/>
      <c r="M8" s="9"/>
      <c r="N8" s="9">
        <f>-ROUND(MAX((H8+I8+K8-5000)*{0.03;0.1;0.2;0.25;0.3;0.35;0.45}-{0;2520;16920;31920;52920;85920;193920},0),2)</f>
        <v>0</v>
      </c>
      <c r="O8" s="9">
        <f>H8+I8+K8</f>
        <v>603.69318181818187</v>
      </c>
      <c r="P8" s="9">
        <f>L8+M8+N8</f>
        <v>0</v>
      </c>
      <c r="Q8" s="16">
        <f>O8+P8</f>
        <v>603.69318181818187</v>
      </c>
      <c r="XFB8" s="2"/>
    </row>
    <row r="9" spans="2:17 16382:16382" ht="33.950000000000003" customHeight="1">
      <c r="B9" s="7">
        <v>3</v>
      </c>
      <c r="C9" s="8" t="s">
        <v>28</v>
      </c>
      <c r="D9" s="8" t="str">
        <f>VLOOKUP(C9,出勤工時表!B:C,2,0)</f>
        <v>生產部</v>
      </c>
      <c r="E9" s="8" t="str">
        <f>VLOOKUP(D9,出勤工時表!C:D,2,0)</f>
        <v>作業員</v>
      </c>
      <c r="F9" s="8">
        <v>5000</v>
      </c>
      <c r="G9" s="9">
        <f>SUMIF(出勤工時表!B:B,C:C,出勤工時表!L:L)</f>
        <v>8</v>
      </c>
      <c r="H9" s="9">
        <f>F9/$E$5*G9</f>
        <v>227.27272727272728</v>
      </c>
      <c r="I9" s="9">
        <f>IF(G9=$E$5,200,0)</f>
        <v>0</v>
      </c>
      <c r="J9" s="9">
        <f>SUMIF(出勤工時表!B:B,C:C,出勤工時表!M:M)</f>
        <v>0</v>
      </c>
      <c r="K9" s="9">
        <f>F9/$E$5*J9*1.5</f>
        <v>0</v>
      </c>
      <c r="L9" s="9"/>
      <c r="M9" s="9"/>
      <c r="N9" s="9">
        <f>-ROUND(MAX((H9+I9+K9-5000)*{0.03;0.1;0.2;0.25;0.3;0.35;0.45}-{0;2520;16920;31920;52920;85920;193920},0),2)</f>
        <v>0</v>
      </c>
      <c r="O9" s="9">
        <f>H9+I9+K9</f>
        <v>227.27272727272728</v>
      </c>
      <c r="P9" s="9">
        <f>L9+M9+N9</f>
        <v>0</v>
      </c>
      <c r="Q9" s="16">
        <f>O9+P9</f>
        <v>227.27272727272728</v>
      </c>
      <c r="XFB9" s="2"/>
    </row>
    <row r="10" spans="2:17 16382:16382" ht="33.950000000000003" customHeight="1">
      <c r="B10" s="7">
        <v>4</v>
      </c>
      <c r="C10" s="8" t="s">
        <v>29</v>
      </c>
      <c r="D10" s="8" t="str">
        <f>VLOOKUP(C10,出勤工時表!B:C,2,0)</f>
        <v>生產部</v>
      </c>
      <c r="E10" s="8" t="str">
        <f>VLOOKUP(D10,出勤工時表!C:D,2,0)</f>
        <v>作業員</v>
      </c>
      <c r="F10" s="8">
        <v>5000</v>
      </c>
      <c r="G10" s="9">
        <f>SUMIF(出勤工時表!B:B,C:C,出勤工時表!L:L)</f>
        <v>8</v>
      </c>
      <c r="H10" s="9">
        <f>F10/$E$5*G10</f>
        <v>227.27272727272728</v>
      </c>
      <c r="I10" s="9">
        <f>IF(G10=$E$5,200,0)</f>
        <v>0</v>
      </c>
      <c r="J10" s="9">
        <f>SUMIF(出勤工時表!B:B,C:C,出勤工時表!M:M)</f>
        <v>2.5</v>
      </c>
      <c r="K10" s="9">
        <f>F10/$E$5*J10*1.5</f>
        <v>106.53409090909092</v>
      </c>
      <c r="L10" s="9">
        <v>-300</v>
      </c>
      <c r="M10" s="9"/>
      <c r="N10" s="9">
        <f>-ROUND(MAX((H10+I10+K10-5000)*{0.03;0.1;0.2;0.25;0.3;0.35;0.45}-{0;2520;16920;31920;52920;85920;193920},0),2)</f>
        <v>0</v>
      </c>
      <c r="O10" s="9">
        <f>H10+I10+K10</f>
        <v>333.80681818181819</v>
      </c>
      <c r="P10" s="9">
        <f>L10+M10+N10</f>
        <v>-300</v>
      </c>
      <c r="Q10" s="16">
        <f>O10+P10</f>
        <v>33.806818181818187</v>
      </c>
      <c r="XFB10" s="2"/>
    </row>
    <row r="11" spans="2:17 16382:16382" ht="33.950000000000003" customHeight="1">
      <c r="B11" s="7">
        <v>5</v>
      </c>
      <c r="C11" s="8"/>
      <c r="D11" s="8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16"/>
      <c r="XFB11" s="2"/>
    </row>
    <row r="12" spans="2:17 16382:16382" ht="33.950000000000003" customHeight="1">
      <c r="B12" s="7">
        <v>6</v>
      </c>
      <c r="C12" s="8"/>
      <c r="D12" s="8"/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16"/>
      <c r="XFB12" s="2"/>
    </row>
    <row r="13" spans="2:17 16382:16382" ht="33.950000000000003" customHeight="1">
      <c r="B13" s="7">
        <v>7</v>
      </c>
      <c r="C13" s="8"/>
      <c r="D13" s="8"/>
      <c r="E13" s="8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16"/>
      <c r="XFB13" s="2"/>
    </row>
    <row r="14" spans="2:17 16382:16382" ht="33.950000000000003" customHeight="1">
      <c r="B14" s="7">
        <v>8</v>
      </c>
      <c r="C14" s="8"/>
      <c r="D14" s="8"/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16"/>
      <c r="XFB14" s="2"/>
    </row>
    <row r="15" spans="2:17 16382:16382" s="3" customFormat="1" ht="33.950000000000003" customHeight="1">
      <c r="B15" s="49" t="s">
        <v>15</v>
      </c>
      <c r="C15" s="50"/>
      <c r="D15" s="50"/>
      <c r="E15" s="50"/>
      <c r="F15" s="10"/>
      <c r="G15" s="11">
        <f>SUM(G7:G14)</f>
        <v>40</v>
      </c>
      <c r="H15" s="11">
        <f>SUM(H7:H14)</f>
        <v>1136.3636363636365</v>
      </c>
      <c r="I15" s="11"/>
      <c r="J15" s="11">
        <f>SUM(J7:J14)</f>
        <v>9.5</v>
      </c>
      <c r="K15" s="11">
        <f>SUM(K7:K14)</f>
        <v>404.8295454545455</v>
      </c>
      <c r="L15" s="11">
        <f t="shared" ref="L15:Q15" si="0">SUM(L7:L14)</f>
        <v>-600</v>
      </c>
      <c r="M15" s="11">
        <f t="shared" si="0"/>
        <v>0</v>
      </c>
      <c r="N15" s="11">
        <f t="shared" si="0"/>
        <v>0</v>
      </c>
      <c r="O15" s="11">
        <f t="shared" si="0"/>
        <v>1541.193181818182</v>
      </c>
      <c r="P15" s="11">
        <f t="shared" si="0"/>
        <v>-600</v>
      </c>
      <c r="Q15" s="17">
        <f t="shared" si="0"/>
        <v>941.19318181818198</v>
      </c>
      <c r="XFB15" s="18"/>
    </row>
  </sheetData>
  <mergeCells count="10">
    <mergeCell ref="B6:C6"/>
    <mergeCell ref="B15:E15"/>
    <mergeCell ref="B1:Q2"/>
    <mergeCell ref="B4:Q4"/>
    <mergeCell ref="B5:D5"/>
    <mergeCell ref="E5:F5"/>
    <mergeCell ref="G5:I5"/>
    <mergeCell ref="J5:K5"/>
    <mergeCell ref="L5:N5"/>
    <mergeCell ref="O5:Q5"/>
  </mergeCells>
  <phoneticPr fontId="9" type="noConversion"/>
  <conditionalFormatting sqref="B7:B15">
    <cfRule type="expression" dxfId="1" priority="1" stopIfTrue="1">
      <formula>AND(SUMPRODUCT(1*((#REF!&amp;"x")=(B7&amp;"x")))&gt;1,NOT(ISBLANK(B7)))</formula>
    </cfRule>
  </conditionalFormatting>
  <conditionalFormatting sqref="C7:C14">
    <cfRule type="duplicateValues" dxfId="0" priority="2"/>
  </conditionalFormatting>
  <pageMargins left="0.23611111111111099" right="0" top="0.23611111111111099" bottom="0" header="0.5" footer="0.5"/>
  <pageSetup paperSize="9"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出勤工時表</vt:lpstr>
      <vt:lpstr>出勤工資表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nbc-cwb01</dc:creator>
  <cp:lastModifiedBy>Hank</cp:lastModifiedBy>
  <dcterms:created xsi:type="dcterms:W3CDTF">2020-10-22T07:00:00Z</dcterms:created>
  <dcterms:modified xsi:type="dcterms:W3CDTF">2021-01-28T18:06:02Z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